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075" activeTab="2"/>
  </bookViews>
  <sheets>
    <sheet name="PLANTILLA FIJOS" sheetId="1" r:id="rId1"/>
    <sheet name="PERSONAL DIRECTIVO" sheetId="2" r:id="rId2"/>
    <sheet name="PLANTILLA TEMPORALES" sheetId="3" r:id="rId3"/>
  </sheets>
  <definedNames>
    <definedName name="_xlnm.Print_Area" localSheetId="0">'PLANTILLA FIJOS'!$A$2:$X$20</definedName>
    <definedName name="_xlnm.Print_Area" localSheetId="2">'PLANTILLA TEMPORALES'!$A$1:$L$17</definedName>
  </definedNames>
  <calcPr fullCalcOnLoad="1"/>
</workbook>
</file>

<file path=xl/sharedStrings.xml><?xml version="1.0" encoding="utf-8"?>
<sst xmlns="http://schemas.openxmlformats.org/spreadsheetml/2006/main" count="110" uniqueCount="63">
  <si>
    <t>DESTINO</t>
  </si>
  <si>
    <t>TOTAL</t>
  </si>
  <si>
    <t>ESPEC.</t>
  </si>
  <si>
    <t>A2</t>
  </si>
  <si>
    <t>C1</t>
  </si>
  <si>
    <t>A1</t>
  </si>
  <si>
    <t>C2</t>
  </si>
  <si>
    <t>S.BASE</t>
  </si>
  <si>
    <t>DEST</t>
  </si>
  <si>
    <t>ESPEC</t>
  </si>
  <si>
    <t>TRIENIOS (ANTIGÜEDAD)</t>
  </si>
  <si>
    <t>PAGA EXTRA</t>
  </si>
  <si>
    <t>S. BASE</t>
  </si>
  <si>
    <t>GRUPO</t>
  </si>
  <si>
    <t>PUESTO</t>
  </si>
  <si>
    <t xml:space="preserve">CÓGIDO </t>
  </si>
  <si>
    <t>PUESTO DE TRABAJO</t>
  </si>
  <si>
    <t>DENOMINACIÓN</t>
  </si>
  <si>
    <t>TOTALES</t>
  </si>
  <si>
    <t>838</t>
  </si>
  <si>
    <t>PUESTO TRABAJO</t>
  </si>
  <si>
    <t>CARRERA</t>
  </si>
  <si>
    <t>S.SOCIAL</t>
  </si>
  <si>
    <t>DEDICACION</t>
  </si>
  <si>
    <t>ADTIVO JEFE NGDO</t>
  </si>
  <si>
    <t>TECNICO GESTION ECON</t>
  </si>
  <si>
    <t>TECNICO GESTIÓN RRHH</t>
  </si>
  <si>
    <t>JEFE SECCION PROYECTOS</t>
  </si>
  <si>
    <t>JEFE SECCIÓN JURÍDICO</t>
  </si>
  <si>
    <t>JEFE SECCIÓN ECONÓMICA</t>
  </si>
  <si>
    <t>DIRECTOR GERENTE</t>
  </si>
  <si>
    <t>EXT.CONT</t>
  </si>
  <si>
    <t>EX A2</t>
  </si>
  <si>
    <t>EX C1</t>
  </si>
  <si>
    <t>EXT.CONTR A2</t>
  </si>
  <si>
    <t>EXT.CONT C1</t>
  </si>
  <si>
    <t>EXTRA</t>
  </si>
  <si>
    <t>1 TÉCNICO A2</t>
  </si>
  <si>
    <t>ESPECÍFICO</t>
  </si>
  <si>
    <t>EXT.CONTRATO</t>
  </si>
  <si>
    <t>S.BASE EXTRA</t>
  </si>
  <si>
    <t>DESTINO EXTRA</t>
  </si>
  <si>
    <t>ESPECÍFICO EXTRA</t>
  </si>
  <si>
    <t>14 MESES</t>
  </si>
  <si>
    <t>3 MESES Y 20 DÍAS</t>
  </si>
  <si>
    <t>5 MESES</t>
  </si>
  <si>
    <t>J.PAR</t>
  </si>
  <si>
    <t>TOTALES AÑO 2024</t>
  </si>
  <si>
    <t>Plantilla Laborales Fijos IMPEFE - Año 2024</t>
  </si>
  <si>
    <t xml:space="preserve">CÓGIDO PUESTO </t>
  </si>
  <si>
    <t>Plantilla Director Gerente IMPEFE - Año 2024</t>
  </si>
  <si>
    <t>Plantilla Laborales Temporales IMPEFE - Año 2024</t>
  </si>
  <si>
    <t>SUBIDA 2,5% - AÑO 2024</t>
  </si>
  <si>
    <t>SUBIDA 2,5% - 2024</t>
  </si>
  <si>
    <t>ADMINISTRATIVO 5 MESES</t>
  </si>
  <si>
    <r>
      <t xml:space="preserve">VACANTE </t>
    </r>
    <r>
      <rPr>
        <b/>
        <sz val="8"/>
        <color indexed="30"/>
        <rFont val="Arial"/>
        <family val="2"/>
      </rPr>
      <t>OF 2023</t>
    </r>
    <r>
      <rPr>
        <b/>
        <sz val="8"/>
        <color indexed="10"/>
        <rFont val="Arial"/>
        <family val="2"/>
      </rPr>
      <t xml:space="preserve"> TEC GEST 6 MESES</t>
    </r>
  </si>
  <si>
    <r>
      <t xml:space="preserve">VACANTE </t>
    </r>
    <r>
      <rPr>
        <b/>
        <sz val="8"/>
        <color indexed="36"/>
        <rFont val="Arial"/>
        <family val="2"/>
      </rPr>
      <t>OF 2024</t>
    </r>
    <r>
      <rPr>
        <b/>
        <sz val="8"/>
        <color indexed="10"/>
        <rFont val="Arial"/>
        <family val="2"/>
      </rPr>
      <t xml:space="preserve"> TEC GEST 6 MESES</t>
    </r>
  </si>
  <si>
    <t>TÉCNICO GESTIÓN 5 MESES</t>
  </si>
  <si>
    <r>
      <t xml:space="preserve">VACANTE </t>
    </r>
    <r>
      <rPr>
        <b/>
        <sz val="8"/>
        <color indexed="30"/>
        <rFont val="Arial"/>
        <family val="2"/>
      </rPr>
      <t>OF 2023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indexed="17"/>
        <rFont val="Arial"/>
        <family val="2"/>
      </rPr>
      <t>INFORMA TURISMO</t>
    </r>
  </si>
  <si>
    <t>INFORMADOR TURISMO 6 MESES</t>
  </si>
  <si>
    <t>TRIENIOS PAGA EXTRA</t>
  </si>
  <si>
    <t>A.T.F.</t>
  </si>
  <si>
    <t>actualizado a 17/06/2024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</si>
</sst>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b/>
      <sz val="8"/>
      <color indexed="10"/>
      <name val="Arial"/>
      <family val="2"/>
    </font>
    <font>
      <b/>
      <sz val="8"/>
      <color indexed="30"/>
      <name val="Arial"/>
      <family val="2"/>
    </font>
    <font>
      <b/>
      <sz val="8"/>
      <color indexed="36"/>
      <name val="Arial"/>
      <family val="2"/>
    </font>
    <font>
      <b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30"/>
      <name val="Arial"/>
      <family val="2"/>
    </font>
    <font>
      <b/>
      <sz val="30"/>
      <color indexed="30"/>
      <name val="Arial"/>
      <family val="2"/>
    </font>
    <font>
      <b/>
      <sz val="22"/>
      <color indexed="30"/>
      <name val="Arial"/>
      <family val="2"/>
    </font>
    <font>
      <b/>
      <sz val="24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10.5"/>
      <color rgb="FF0070C0"/>
      <name val="Arial"/>
      <family val="2"/>
    </font>
    <font>
      <b/>
      <sz val="8"/>
      <color rgb="FF0070C0"/>
      <name val="Arial"/>
      <family val="2"/>
    </font>
    <font>
      <b/>
      <sz val="30"/>
      <color rgb="FF0070C0"/>
      <name val="Arial"/>
      <family val="2"/>
    </font>
    <font>
      <b/>
      <sz val="22"/>
      <color rgb="FF0070C0"/>
      <name val="Arial"/>
      <family val="2"/>
    </font>
    <font>
      <b/>
      <sz val="24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AFCBF"/>
        <bgColor indexed="64"/>
      </patternFill>
    </fill>
    <fill>
      <patternFill patternType="solid">
        <fgColor rgb="FFA7E8FF"/>
        <bgColor indexed="64"/>
      </patternFill>
    </fill>
    <fill>
      <patternFill patternType="solid">
        <fgColor rgb="FFFFE38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47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4" fontId="50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1" fillId="34" borderId="0" xfId="0" applyNumberFormat="1" applyFont="1" applyFill="1" applyAlignment="1">
      <alignment horizontal="center" vertical="center"/>
    </xf>
    <xf numFmtId="4" fontId="51" fillId="33" borderId="10" xfId="0" applyNumberFormat="1" applyFont="1" applyFill="1" applyBorder="1" applyAlignment="1">
      <alignment horizontal="center" vertical="center"/>
    </xf>
    <xf numFmtId="4" fontId="52" fillId="33" borderId="10" xfId="0" applyNumberFormat="1" applyFont="1" applyFill="1" applyBorder="1" applyAlignment="1">
      <alignment horizontal="center" vertical="center"/>
    </xf>
    <xf numFmtId="4" fontId="7" fillId="35" borderId="10" xfId="0" applyNumberFormat="1" applyFont="1" applyFill="1" applyBorder="1" applyAlignment="1">
      <alignment horizontal="center" vertical="center"/>
    </xf>
    <xf numFmtId="4" fontId="7" fillId="36" borderId="10" xfId="0" applyNumberFormat="1" applyFont="1" applyFill="1" applyBorder="1" applyAlignment="1">
      <alignment horizontal="center" vertical="center"/>
    </xf>
    <xf numFmtId="4" fontId="7" fillId="37" borderId="10" xfId="0" applyNumberFormat="1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center" vertical="center"/>
    </xf>
    <xf numFmtId="4" fontId="51" fillId="36" borderId="10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4" fontId="4" fillId="36" borderId="10" xfId="0" applyNumberFormat="1" applyFont="1" applyFill="1" applyBorder="1" applyAlignment="1">
      <alignment horizontal="center" vertical="center"/>
    </xf>
    <xf numFmtId="4" fontId="2" fillId="36" borderId="10" xfId="0" applyNumberFormat="1" applyFont="1" applyFill="1" applyBorder="1" applyAlignment="1">
      <alignment horizontal="center" vertical="center"/>
    </xf>
    <xf numFmtId="4" fontId="52" fillId="33" borderId="10" xfId="0" applyNumberFormat="1" applyFont="1" applyFill="1" applyBorder="1" applyAlignment="1">
      <alignment horizontal="center" vertical="center"/>
    </xf>
    <xf numFmtId="4" fontId="51" fillId="33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 quotePrefix="1">
      <alignment horizontal="center" vertical="center"/>
    </xf>
    <xf numFmtId="4" fontId="50" fillId="0" borderId="10" xfId="0" applyNumberFormat="1" applyFont="1" applyBorder="1" applyAlignment="1">
      <alignment horizontal="center" vertical="center"/>
    </xf>
    <xf numFmtId="4" fontId="52" fillId="33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53" fillId="38" borderId="11" xfId="0" applyNumberFormat="1" applyFont="1" applyFill="1" applyBorder="1" applyAlignment="1">
      <alignment horizontal="center" vertical="center"/>
    </xf>
    <xf numFmtId="4" fontId="53" fillId="38" borderId="12" xfId="0" applyNumberFormat="1" applyFont="1" applyFill="1" applyBorder="1" applyAlignment="1">
      <alignment horizontal="center" vertical="center"/>
    </xf>
    <xf numFmtId="4" fontId="53" fillId="38" borderId="13" xfId="0" applyNumberFormat="1" applyFont="1" applyFill="1" applyBorder="1" applyAlignment="1">
      <alignment horizontal="center" vertical="center"/>
    </xf>
    <xf numFmtId="4" fontId="52" fillId="33" borderId="10" xfId="0" applyNumberFormat="1" applyFont="1" applyFill="1" applyBorder="1" applyAlignment="1">
      <alignment horizontal="center" vertical="center"/>
    </xf>
    <xf numFmtId="4" fontId="54" fillId="38" borderId="11" xfId="0" applyNumberFormat="1" applyFont="1" applyFill="1" applyBorder="1" applyAlignment="1">
      <alignment horizontal="center" vertical="center"/>
    </xf>
    <xf numFmtId="4" fontId="54" fillId="38" borderId="12" xfId="0" applyNumberFormat="1" applyFont="1" applyFill="1" applyBorder="1" applyAlignment="1">
      <alignment horizontal="center" vertical="center"/>
    </xf>
    <xf numFmtId="4" fontId="54" fillId="38" borderId="13" xfId="0" applyNumberFormat="1" applyFont="1" applyFill="1" applyBorder="1" applyAlignment="1">
      <alignment horizontal="center" vertical="center"/>
    </xf>
    <xf numFmtId="4" fontId="51" fillId="33" borderId="10" xfId="0" applyNumberFormat="1" applyFont="1" applyFill="1" applyBorder="1" applyAlignment="1">
      <alignment horizontal="center" vertical="center"/>
    </xf>
    <xf numFmtId="4" fontId="55" fillId="38" borderId="12" xfId="0" applyNumberFormat="1" applyFont="1" applyFill="1" applyBorder="1" applyAlignment="1">
      <alignment horizontal="center" vertical="center"/>
    </xf>
    <xf numFmtId="4" fontId="55" fillId="38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zoomScalePageLayoutView="0" workbookViewId="0" topLeftCell="A1">
      <selection activeCell="A2" sqref="A2:X20"/>
    </sheetView>
  </sheetViews>
  <sheetFormatPr defaultColWidth="11.421875" defaultRowHeight="12.75"/>
  <cols>
    <col min="1" max="1" width="7.28125" style="4" customWidth="1"/>
    <col min="2" max="2" width="29.8515625" style="4" bestFit="1" customWidth="1"/>
    <col min="3" max="3" width="5.57421875" style="4" customWidth="1"/>
    <col min="4" max="4" width="8.7109375" style="5" customWidth="1"/>
    <col min="5" max="5" width="9.421875" style="5" customWidth="1"/>
    <col min="6" max="6" width="8.8515625" style="5" bestFit="1" customWidth="1"/>
    <col min="7" max="7" width="6.00390625" style="5" customWidth="1"/>
    <col min="8" max="8" width="10.28125" style="5" bestFit="1" customWidth="1"/>
    <col min="9" max="9" width="7.00390625" style="5" bestFit="1" customWidth="1"/>
    <col min="10" max="11" width="7.57421875" style="5" customWidth="1"/>
    <col min="12" max="12" width="7.7109375" style="5" customWidth="1"/>
    <col min="13" max="13" width="6.7109375" style="5" customWidth="1"/>
    <col min="14" max="16" width="8.8515625" style="5" bestFit="1" customWidth="1"/>
    <col min="17" max="17" width="6.57421875" style="5" bestFit="1" customWidth="1"/>
    <col min="18" max="18" width="7.8515625" style="5" bestFit="1" customWidth="1"/>
    <col min="19" max="19" width="6.57421875" style="5" bestFit="1" customWidth="1"/>
    <col min="20" max="20" width="5.140625" style="5" customWidth="1"/>
    <col min="21" max="21" width="8.00390625" style="5" customWidth="1"/>
    <col min="22" max="22" width="9.8515625" style="5" bestFit="1" customWidth="1"/>
    <col min="23" max="23" width="8.7109375" style="5" customWidth="1"/>
    <col min="24" max="24" width="9.28125" style="5" customWidth="1"/>
    <col min="25" max="25" width="13.57421875" style="3" customWidth="1"/>
    <col min="26" max="16384" width="11.421875" style="5" customWidth="1"/>
  </cols>
  <sheetData>
    <row r="1" spans="4:24" ht="11.25"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36" customHeight="1">
      <c r="A2" s="37" t="s">
        <v>48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9"/>
    </row>
    <row r="3" spans="1:24" ht="21.75" customHeight="1">
      <c r="A3" s="18" t="s">
        <v>15</v>
      </c>
      <c r="B3" s="18" t="s">
        <v>17</v>
      </c>
      <c r="C3" s="30" t="s">
        <v>13</v>
      </c>
      <c r="D3" s="18" t="s">
        <v>12</v>
      </c>
      <c r="E3" s="18" t="s">
        <v>0</v>
      </c>
      <c r="F3" s="18" t="s">
        <v>2</v>
      </c>
      <c r="G3" s="18" t="s">
        <v>46</v>
      </c>
      <c r="H3" s="18" t="s">
        <v>23</v>
      </c>
      <c r="I3" s="34" t="s">
        <v>61</v>
      </c>
      <c r="J3" s="40" t="s">
        <v>10</v>
      </c>
      <c r="K3" s="40"/>
      <c r="L3" s="40"/>
      <c r="M3" s="40"/>
      <c r="N3" s="40" t="s">
        <v>11</v>
      </c>
      <c r="O3" s="40"/>
      <c r="P3" s="40"/>
      <c r="Q3" s="40" t="s">
        <v>60</v>
      </c>
      <c r="R3" s="40"/>
      <c r="S3" s="40"/>
      <c r="T3" s="40"/>
      <c r="U3" s="18" t="s">
        <v>21</v>
      </c>
      <c r="V3" s="18" t="s">
        <v>1</v>
      </c>
      <c r="W3" s="18" t="s">
        <v>22</v>
      </c>
      <c r="X3" s="18" t="s">
        <v>1</v>
      </c>
    </row>
    <row r="4" spans="1:24" ht="18" customHeight="1">
      <c r="A4" s="2" t="s">
        <v>14</v>
      </c>
      <c r="B4" s="2" t="s">
        <v>20</v>
      </c>
      <c r="C4" s="1"/>
      <c r="D4" s="1"/>
      <c r="E4" s="1"/>
      <c r="F4" s="1"/>
      <c r="G4" s="1"/>
      <c r="H4" s="7"/>
      <c r="I4" s="7"/>
      <c r="J4" s="1" t="s">
        <v>5</v>
      </c>
      <c r="K4" s="1" t="s">
        <v>3</v>
      </c>
      <c r="L4" s="1" t="s">
        <v>4</v>
      </c>
      <c r="M4" s="1" t="s">
        <v>6</v>
      </c>
      <c r="N4" s="2" t="s">
        <v>7</v>
      </c>
      <c r="O4" s="2" t="s">
        <v>8</v>
      </c>
      <c r="P4" s="2" t="s">
        <v>9</v>
      </c>
      <c r="Q4" s="1" t="s">
        <v>5</v>
      </c>
      <c r="R4" s="1" t="s">
        <v>3</v>
      </c>
      <c r="S4" s="1" t="s">
        <v>4</v>
      </c>
      <c r="T4" s="1" t="s">
        <v>6</v>
      </c>
      <c r="U4" s="1"/>
      <c r="V4" s="1"/>
      <c r="W4" s="1"/>
      <c r="X4" s="1"/>
    </row>
    <row r="5" spans="1:24" ht="16.5" customHeight="1">
      <c r="A5" s="11">
        <v>42</v>
      </c>
      <c r="B5" s="2" t="s">
        <v>27</v>
      </c>
      <c r="C5" s="2" t="s">
        <v>5</v>
      </c>
      <c r="D5" s="36">
        <v>15610.56</v>
      </c>
      <c r="E5" s="36">
        <v>9828</v>
      </c>
      <c r="F5" s="36">
        <v>10041</v>
      </c>
      <c r="G5" s="36">
        <v>0</v>
      </c>
      <c r="H5" s="36">
        <v>3787.56</v>
      </c>
      <c r="I5" s="36"/>
      <c r="J5" s="34">
        <v>2503.5</v>
      </c>
      <c r="K5" s="34">
        <v>2449.8</v>
      </c>
      <c r="L5" s="36"/>
      <c r="M5" s="36"/>
      <c r="N5" s="36">
        <v>1605.52</v>
      </c>
      <c r="O5" s="36">
        <v>1638</v>
      </c>
      <c r="P5" s="36">
        <v>1683.92</v>
      </c>
      <c r="Q5" s="34">
        <v>278.19</v>
      </c>
      <c r="R5" s="34">
        <v>297.7</v>
      </c>
      <c r="S5" s="36"/>
      <c r="T5" s="36"/>
      <c r="U5" s="36">
        <v>123.24</v>
      </c>
      <c r="V5" s="36">
        <f aca="true" t="shared" si="0" ref="V5:V14">SUM(D5:U5)</f>
        <v>49846.98999999999</v>
      </c>
      <c r="W5" s="36">
        <f aca="true" t="shared" si="1" ref="W5:W14">V5*32.13%</f>
        <v>16015.837886999998</v>
      </c>
      <c r="X5" s="36">
        <f aca="true" t="shared" si="2" ref="X5:X14">SUM(V5:W5)</f>
        <v>65862.82788699999</v>
      </c>
    </row>
    <row r="6" spans="1:24" ht="16.5" customHeight="1">
      <c r="A6" s="11">
        <v>269</v>
      </c>
      <c r="B6" s="2" t="s">
        <v>28</v>
      </c>
      <c r="C6" s="2" t="s">
        <v>5</v>
      </c>
      <c r="D6" s="36">
        <v>15610.56</v>
      </c>
      <c r="E6" s="36">
        <v>9828</v>
      </c>
      <c r="F6" s="36">
        <v>10041</v>
      </c>
      <c r="G6" s="36">
        <v>0</v>
      </c>
      <c r="H6" s="36">
        <v>3787.56</v>
      </c>
      <c r="I6" s="36"/>
      <c r="J6" s="34">
        <v>3004.2</v>
      </c>
      <c r="K6" s="34">
        <v>1469.88</v>
      </c>
      <c r="L6" s="36"/>
      <c r="M6" s="36"/>
      <c r="N6" s="36">
        <v>1605.52</v>
      </c>
      <c r="O6" s="36">
        <v>1638</v>
      </c>
      <c r="P6" s="36">
        <v>1683.92</v>
      </c>
      <c r="Q6" s="34">
        <v>309.1</v>
      </c>
      <c r="R6" s="34">
        <v>178.62</v>
      </c>
      <c r="S6" s="36"/>
      <c r="T6" s="36"/>
      <c r="U6" s="36">
        <v>123.24</v>
      </c>
      <c r="V6" s="36">
        <f t="shared" si="0"/>
        <v>49279.599999999984</v>
      </c>
      <c r="W6" s="36">
        <f t="shared" si="1"/>
        <v>15833.535479999997</v>
      </c>
      <c r="X6" s="36">
        <f t="shared" si="2"/>
        <v>65113.13547999998</v>
      </c>
    </row>
    <row r="7" spans="1:24" ht="15.75" customHeight="1">
      <c r="A7" s="11">
        <v>270</v>
      </c>
      <c r="B7" s="2" t="s">
        <v>29</v>
      </c>
      <c r="C7" s="2" t="s">
        <v>5</v>
      </c>
      <c r="D7" s="36">
        <v>15610.56</v>
      </c>
      <c r="E7" s="36">
        <v>9828</v>
      </c>
      <c r="F7" s="36">
        <v>10041</v>
      </c>
      <c r="G7" s="36">
        <v>0</v>
      </c>
      <c r="H7" s="36">
        <v>3787.56</v>
      </c>
      <c r="I7" s="36">
        <v>6000</v>
      </c>
      <c r="J7" s="34">
        <v>2904.06</v>
      </c>
      <c r="K7" s="34">
        <v>1469.88</v>
      </c>
      <c r="L7" s="36"/>
      <c r="M7" s="36"/>
      <c r="N7" s="36">
        <v>1605.52</v>
      </c>
      <c r="O7" s="36">
        <v>1638</v>
      </c>
      <c r="P7" s="36">
        <v>1683.92</v>
      </c>
      <c r="Q7" s="34">
        <v>309.1</v>
      </c>
      <c r="R7" s="34">
        <v>178.62</v>
      </c>
      <c r="S7" s="36"/>
      <c r="T7" s="36"/>
      <c r="U7" s="36">
        <v>123.24</v>
      </c>
      <c r="V7" s="36">
        <f t="shared" si="0"/>
        <v>55179.459999999985</v>
      </c>
      <c r="W7" s="36">
        <f t="shared" si="1"/>
        <v>17729.160497999997</v>
      </c>
      <c r="X7" s="36">
        <f t="shared" si="2"/>
        <v>72908.62049799997</v>
      </c>
    </row>
    <row r="8" spans="1:24" ht="17.25" customHeight="1">
      <c r="A8" s="11">
        <v>2</v>
      </c>
      <c r="B8" s="2" t="s">
        <v>24</v>
      </c>
      <c r="C8" s="2" t="s">
        <v>4</v>
      </c>
      <c r="D8" s="36">
        <v>10134.84</v>
      </c>
      <c r="E8" s="36">
        <v>6189.24</v>
      </c>
      <c r="F8" s="36">
        <v>6655.92</v>
      </c>
      <c r="G8" s="36">
        <v>0</v>
      </c>
      <c r="H8" s="36">
        <v>0</v>
      </c>
      <c r="I8" s="36"/>
      <c r="J8" s="36"/>
      <c r="K8" s="36"/>
      <c r="L8" s="34">
        <v>2596.44</v>
      </c>
      <c r="M8" s="34">
        <v>252.48</v>
      </c>
      <c r="N8" s="36">
        <v>1459.92</v>
      </c>
      <c r="O8" s="36">
        <v>1031.54</v>
      </c>
      <c r="P8" s="36">
        <v>1114.7</v>
      </c>
      <c r="Q8" s="36"/>
      <c r="R8" s="36"/>
      <c r="S8" s="34">
        <v>373.52</v>
      </c>
      <c r="T8" s="34">
        <v>41.64</v>
      </c>
      <c r="U8" s="36">
        <v>109.56</v>
      </c>
      <c r="V8" s="36">
        <f t="shared" si="0"/>
        <v>29959.8</v>
      </c>
      <c r="W8" s="36">
        <f t="shared" si="1"/>
        <v>9626.08374</v>
      </c>
      <c r="X8" s="36">
        <f t="shared" si="2"/>
        <v>39585.88374</v>
      </c>
    </row>
    <row r="9" spans="1:24" ht="19.5" customHeight="1">
      <c r="A9" s="11">
        <v>1366</v>
      </c>
      <c r="B9" s="2" t="s">
        <v>26</v>
      </c>
      <c r="C9" s="2" t="s">
        <v>3</v>
      </c>
      <c r="D9" s="36">
        <v>13498.2</v>
      </c>
      <c r="E9" s="36">
        <v>7141.8</v>
      </c>
      <c r="F9" s="36">
        <v>8043.48</v>
      </c>
      <c r="G9" s="36">
        <v>0</v>
      </c>
      <c r="H9" s="36">
        <v>0</v>
      </c>
      <c r="I9" s="36"/>
      <c r="J9" s="36"/>
      <c r="K9" s="34">
        <v>489.96</v>
      </c>
      <c r="L9" s="34">
        <v>1854.6</v>
      </c>
      <c r="M9" s="36"/>
      <c r="N9" s="36">
        <v>1640.74</v>
      </c>
      <c r="O9" s="36">
        <v>1196.08</v>
      </c>
      <c r="P9" s="36">
        <v>1340.58</v>
      </c>
      <c r="Q9" s="36"/>
      <c r="R9" s="34">
        <v>59.54</v>
      </c>
      <c r="S9" s="34">
        <v>266.8</v>
      </c>
      <c r="T9" s="36"/>
      <c r="U9" s="36">
        <v>119.52</v>
      </c>
      <c r="V9" s="36">
        <f t="shared" si="0"/>
        <v>35651.3</v>
      </c>
      <c r="W9" s="36">
        <f t="shared" si="1"/>
        <v>11454.762690000001</v>
      </c>
      <c r="X9" s="36">
        <f t="shared" si="2"/>
        <v>47106.062690000006</v>
      </c>
    </row>
    <row r="10" spans="1:24" ht="19.5" customHeight="1">
      <c r="A10" s="11">
        <v>581</v>
      </c>
      <c r="B10" s="2" t="s">
        <v>25</v>
      </c>
      <c r="C10" s="2" t="s">
        <v>3</v>
      </c>
      <c r="D10" s="36">
        <v>13498.2</v>
      </c>
      <c r="E10" s="36">
        <v>7141.8</v>
      </c>
      <c r="F10" s="36">
        <v>8043.48</v>
      </c>
      <c r="G10" s="36">
        <v>0</v>
      </c>
      <c r="H10" s="36">
        <v>2502.84</v>
      </c>
      <c r="I10" s="36"/>
      <c r="J10" s="36"/>
      <c r="K10" s="34">
        <v>2939.76</v>
      </c>
      <c r="L10" s="36"/>
      <c r="M10" s="36"/>
      <c r="N10" s="36">
        <v>1640.74</v>
      </c>
      <c r="O10" s="36">
        <v>1196.08</v>
      </c>
      <c r="P10" s="36">
        <v>1340.58</v>
      </c>
      <c r="Q10" s="36"/>
      <c r="R10" s="34">
        <v>416.78</v>
      </c>
      <c r="S10" s="36"/>
      <c r="T10" s="36"/>
      <c r="U10" s="36">
        <v>119.52</v>
      </c>
      <c r="V10" s="36">
        <f t="shared" si="0"/>
        <v>38839.78</v>
      </c>
      <c r="W10" s="36">
        <f t="shared" si="1"/>
        <v>12479.221314</v>
      </c>
      <c r="X10" s="36">
        <f t="shared" si="2"/>
        <v>51319.001314</v>
      </c>
    </row>
    <row r="11" spans="1:24" ht="19.5" customHeight="1">
      <c r="A11" s="11">
        <v>1500</v>
      </c>
      <c r="B11" s="33" t="s">
        <v>55</v>
      </c>
      <c r="C11" s="2" t="s">
        <v>3</v>
      </c>
      <c r="D11" s="36">
        <v>6749.1</v>
      </c>
      <c r="E11" s="36">
        <v>3570.9</v>
      </c>
      <c r="F11" s="36">
        <v>4021.74</v>
      </c>
      <c r="G11" s="36">
        <v>0</v>
      </c>
      <c r="H11" s="36">
        <v>0</v>
      </c>
      <c r="I11" s="36"/>
      <c r="J11" s="36"/>
      <c r="K11" s="36"/>
      <c r="L11" s="36"/>
      <c r="M11" s="36"/>
      <c r="N11" s="36">
        <v>820.37</v>
      </c>
      <c r="O11" s="36">
        <v>598.04</v>
      </c>
      <c r="P11" s="36">
        <v>670.29</v>
      </c>
      <c r="Q11" s="36"/>
      <c r="R11" s="36"/>
      <c r="S11" s="36"/>
      <c r="T11" s="36"/>
      <c r="U11" s="36">
        <v>0</v>
      </c>
      <c r="V11" s="36">
        <f t="shared" si="0"/>
        <v>16430.440000000002</v>
      </c>
      <c r="W11" s="36">
        <f t="shared" si="1"/>
        <v>5279.100372000001</v>
      </c>
      <c r="X11" s="36">
        <f t="shared" si="2"/>
        <v>21709.540372000003</v>
      </c>
    </row>
    <row r="12" spans="1:24" ht="19.5" customHeight="1">
      <c r="A12" s="11">
        <v>1562</v>
      </c>
      <c r="B12" s="33" t="s">
        <v>58</v>
      </c>
      <c r="C12" s="2" t="s">
        <v>4</v>
      </c>
      <c r="D12" s="36">
        <v>10134.84</v>
      </c>
      <c r="E12" s="36">
        <v>5530.44</v>
      </c>
      <c r="F12" s="36">
        <v>6639.6</v>
      </c>
      <c r="G12" s="36">
        <v>546.6</v>
      </c>
      <c r="H12" s="36">
        <v>0</v>
      </c>
      <c r="I12" s="36"/>
      <c r="J12" s="36"/>
      <c r="K12" s="36"/>
      <c r="L12" s="36"/>
      <c r="M12" s="36"/>
      <c r="N12" s="36">
        <v>1459.92</v>
      </c>
      <c r="O12" s="36">
        <v>1031.54</v>
      </c>
      <c r="P12" s="36">
        <v>1106.6</v>
      </c>
      <c r="Q12" s="36"/>
      <c r="R12" s="36"/>
      <c r="S12" s="36"/>
      <c r="T12" s="36"/>
      <c r="U12" s="36">
        <v>0</v>
      </c>
      <c r="V12" s="36">
        <f t="shared" si="0"/>
        <v>26449.539999999994</v>
      </c>
      <c r="W12" s="36">
        <f t="shared" si="1"/>
        <v>8498.237201999998</v>
      </c>
      <c r="X12" s="36">
        <f t="shared" si="2"/>
        <v>34947.77720199999</v>
      </c>
    </row>
    <row r="13" spans="1:24" ht="19.5" customHeight="1">
      <c r="A13" s="11"/>
      <c r="B13" s="33" t="s">
        <v>56</v>
      </c>
      <c r="C13" s="2" t="s">
        <v>3</v>
      </c>
      <c r="D13" s="36">
        <v>6749.1</v>
      </c>
      <c r="E13" s="36">
        <v>3570.9</v>
      </c>
      <c r="F13" s="36">
        <v>4021.74</v>
      </c>
      <c r="G13" s="36"/>
      <c r="H13" s="36"/>
      <c r="I13" s="36"/>
      <c r="J13" s="36"/>
      <c r="K13" s="36"/>
      <c r="L13" s="36"/>
      <c r="M13" s="36"/>
      <c r="N13" s="36">
        <v>820.37</v>
      </c>
      <c r="O13" s="36">
        <v>598.04</v>
      </c>
      <c r="P13" s="36">
        <v>670.29</v>
      </c>
      <c r="Q13" s="36"/>
      <c r="R13" s="36"/>
      <c r="S13" s="36"/>
      <c r="T13" s="36"/>
      <c r="U13" s="36">
        <v>0</v>
      </c>
      <c r="V13" s="36">
        <f t="shared" si="0"/>
        <v>16430.440000000002</v>
      </c>
      <c r="W13" s="36">
        <f t="shared" si="1"/>
        <v>5279.100372000001</v>
      </c>
      <c r="X13" s="36">
        <f t="shared" si="2"/>
        <v>21709.540372000003</v>
      </c>
    </row>
    <row r="14" spans="1:24" ht="19.5" customHeight="1">
      <c r="A14" s="11"/>
      <c r="B14" s="33" t="s">
        <v>56</v>
      </c>
      <c r="C14" s="2" t="s">
        <v>3</v>
      </c>
      <c r="D14" s="36">
        <v>6749.1</v>
      </c>
      <c r="E14" s="36">
        <v>3570.9</v>
      </c>
      <c r="F14" s="36">
        <v>4021.74</v>
      </c>
      <c r="G14" s="36"/>
      <c r="H14" s="36"/>
      <c r="I14" s="36"/>
      <c r="J14" s="36"/>
      <c r="K14" s="36"/>
      <c r="L14" s="36"/>
      <c r="M14" s="36"/>
      <c r="N14" s="36">
        <v>820.37</v>
      </c>
      <c r="O14" s="36">
        <v>598.04</v>
      </c>
      <c r="P14" s="36">
        <v>670.29</v>
      </c>
      <c r="Q14" s="36"/>
      <c r="R14" s="36"/>
      <c r="S14" s="36"/>
      <c r="T14" s="36"/>
      <c r="U14" s="36">
        <v>0</v>
      </c>
      <c r="V14" s="36">
        <f t="shared" si="0"/>
        <v>16430.440000000002</v>
      </c>
      <c r="W14" s="36">
        <f t="shared" si="1"/>
        <v>5279.100372000001</v>
      </c>
      <c r="X14" s="36">
        <f t="shared" si="2"/>
        <v>21709.540372000003</v>
      </c>
    </row>
    <row r="15" spans="1:24" ht="21.75" customHeight="1">
      <c r="A15" s="24"/>
      <c r="B15" s="25" t="s">
        <v>47</v>
      </c>
      <c r="C15" s="27"/>
      <c r="D15" s="27">
        <f>SUM(D5:D14)</f>
        <v>114345.06000000001</v>
      </c>
      <c r="E15" s="27">
        <f>SUM(E5:E14)</f>
        <v>66199.98000000001</v>
      </c>
      <c r="F15" s="27">
        <f>SUM(F5:F14)</f>
        <v>71570.7</v>
      </c>
      <c r="G15" s="27">
        <f>SUM(G5:G12)</f>
        <v>546.6</v>
      </c>
      <c r="H15" s="27">
        <f>SUM(H5:H14)</f>
        <v>13865.52</v>
      </c>
      <c r="I15" s="27">
        <f>SUM(I5:I14)</f>
        <v>6000</v>
      </c>
      <c r="J15" s="27">
        <f>SUM(J5:J14)</f>
        <v>8411.76</v>
      </c>
      <c r="K15" s="27">
        <f>SUM(K5:K14)</f>
        <v>8819.28</v>
      </c>
      <c r="L15" s="27">
        <f>SUM(L5:L14)</f>
        <v>4451.04</v>
      </c>
      <c r="M15" s="27">
        <f>SUM(M5:M12)</f>
        <v>252.48</v>
      </c>
      <c r="N15" s="27">
        <f aca="true" t="shared" si="3" ref="N15:S15">SUM(N5:N14)</f>
        <v>13478.990000000002</v>
      </c>
      <c r="O15" s="27">
        <f t="shared" si="3"/>
        <v>11163.360000000004</v>
      </c>
      <c r="P15" s="27">
        <f t="shared" si="3"/>
        <v>11965.09</v>
      </c>
      <c r="Q15" s="27">
        <f t="shared" si="3"/>
        <v>896.39</v>
      </c>
      <c r="R15" s="27">
        <f t="shared" si="3"/>
        <v>1131.26</v>
      </c>
      <c r="S15" s="27">
        <f t="shared" si="3"/>
        <v>640.3199999999999</v>
      </c>
      <c r="T15" s="27">
        <f>SUM(T5:T12)</f>
        <v>41.64</v>
      </c>
      <c r="U15" s="27">
        <f>SUM(U5:U14)</f>
        <v>718.3199999999999</v>
      </c>
      <c r="V15" s="27">
        <f>SUM(V5:V14)</f>
        <v>334497.79</v>
      </c>
      <c r="W15" s="27">
        <f>SUM(W5:W14)</f>
        <v>107474.139927</v>
      </c>
      <c r="X15" s="27">
        <f>SUM(X5:X14)</f>
        <v>441971.92992699996</v>
      </c>
    </row>
    <row r="16" spans="1:25" s="4" customFormat="1" ht="28.5" customHeight="1">
      <c r="A16" s="10"/>
      <c r="B16" s="35" t="s">
        <v>52</v>
      </c>
      <c r="C16" s="1"/>
      <c r="D16" s="2">
        <f aca="true" t="shared" si="4" ref="D16:X16">D15*2.5%</f>
        <v>2858.6265000000003</v>
      </c>
      <c r="E16" s="2">
        <f t="shared" si="4"/>
        <v>1654.9995000000004</v>
      </c>
      <c r="F16" s="2">
        <f t="shared" si="4"/>
        <v>1789.2675</v>
      </c>
      <c r="G16" s="2">
        <f t="shared" si="4"/>
        <v>13.665000000000001</v>
      </c>
      <c r="H16" s="2">
        <f t="shared" si="4"/>
        <v>346.63800000000003</v>
      </c>
      <c r="I16" s="2"/>
      <c r="J16" s="2">
        <f t="shared" si="4"/>
        <v>210.294</v>
      </c>
      <c r="K16" s="2">
        <f t="shared" si="4"/>
        <v>220.48200000000003</v>
      </c>
      <c r="L16" s="2">
        <f t="shared" si="4"/>
        <v>111.27600000000001</v>
      </c>
      <c r="M16" s="2">
        <f t="shared" si="4"/>
        <v>6.312</v>
      </c>
      <c r="N16" s="2">
        <f t="shared" si="4"/>
        <v>336.9747500000001</v>
      </c>
      <c r="O16" s="2">
        <f t="shared" si="4"/>
        <v>279.0840000000001</v>
      </c>
      <c r="P16" s="2">
        <f t="shared" si="4"/>
        <v>299.12725</v>
      </c>
      <c r="Q16" s="2">
        <f t="shared" si="4"/>
        <v>22.409750000000003</v>
      </c>
      <c r="R16" s="2">
        <f t="shared" si="4"/>
        <v>28.2815</v>
      </c>
      <c r="S16" s="2">
        <f t="shared" si="4"/>
        <v>16.008</v>
      </c>
      <c r="T16" s="2">
        <f t="shared" si="4"/>
        <v>1.0410000000000001</v>
      </c>
      <c r="U16" s="2">
        <f t="shared" si="4"/>
        <v>17.958</v>
      </c>
      <c r="V16" s="2">
        <f t="shared" si="4"/>
        <v>8362.44475</v>
      </c>
      <c r="W16" s="2">
        <f t="shared" si="4"/>
        <v>2686.853498175</v>
      </c>
      <c r="X16" s="2">
        <f t="shared" si="4"/>
        <v>11049.298248175</v>
      </c>
      <c r="Y16" s="3"/>
    </row>
    <row r="17" spans="1:25" s="4" customFormat="1" ht="23.25" customHeight="1">
      <c r="A17" s="28"/>
      <c r="B17" s="26" t="s">
        <v>47</v>
      </c>
      <c r="C17" s="29"/>
      <c r="D17" s="29">
        <f>SUM(D15:D16)</f>
        <v>117203.68650000001</v>
      </c>
      <c r="E17" s="29">
        <f aca="true" t="shared" si="5" ref="E17:X17">SUM(E15:E16)</f>
        <v>67854.97950000002</v>
      </c>
      <c r="F17" s="29">
        <f t="shared" si="5"/>
        <v>73359.9675</v>
      </c>
      <c r="G17" s="29">
        <f t="shared" si="5"/>
        <v>560.265</v>
      </c>
      <c r="H17" s="29">
        <f t="shared" si="5"/>
        <v>14212.158000000001</v>
      </c>
      <c r="I17" s="29">
        <f t="shared" si="5"/>
        <v>6000</v>
      </c>
      <c r="J17" s="29">
        <f t="shared" si="5"/>
        <v>8622.054</v>
      </c>
      <c r="K17" s="29">
        <f t="shared" si="5"/>
        <v>9039.762</v>
      </c>
      <c r="L17" s="29">
        <f t="shared" si="5"/>
        <v>4562.316</v>
      </c>
      <c r="M17" s="29">
        <f t="shared" si="5"/>
        <v>258.792</v>
      </c>
      <c r="N17" s="29">
        <f t="shared" si="5"/>
        <v>13815.964750000001</v>
      </c>
      <c r="O17" s="29">
        <f t="shared" si="5"/>
        <v>11442.444000000005</v>
      </c>
      <c r="P17" s="29">
        <f t="shared" si="5"/>
        <v>12264.21725</v>
      </c>
      <c r="Q17" s="29">
        <f t="shared" si="5"/>
        <v>918.79975</v>
      </c>
      <c r="R17" s="29">
        <f t="shared" si="5"/>
        <v>1159.5415</v>
      </c>
      <c r="S17" s="29">
        <f t="shared" si="5"/>
        <v>656.328</v>
      </c>
      <c r="T17" s="29">
        <f t="shared" si="5"/>
        <v>42.681</v>
      </c>
      <c r="U17" s="29">
        <f t="shared" si="5"/>
        <v>736.2779999999999</v>
      </c>
      <c r="V17" s="29">
        <f t="shared" si="5"/>
        <v>342860.23475</v>
      </c>
      <c r="W17" s="29">
        <f t="shared" si="5"/>
        <v>110160.993425175</v>
      </c>
      <c r="X17" s="29">
        <f t="shared" si="5"/>
        <v>453021.22817517497</v>
      </c>
      <c r="Y17" s="3"/>
    </row>
    <row r="18" spans="1:22" ht="11.25">
      <c r="A18" s="6"/>
      <c r="H18" s="4"/>
      <c r="I18" s="4"/>
      <c r="J18" s="4"/>
      <c r="K18" s="4"/>
      <c r="L18" s="4"/>
      <c r="M18" s="4"/>
      <c r="V18" s="4"/>
    </row>
    <row r="19" spans="2:13" ht="11.25">
      <c r="B19" s="4" t="s">
        <v>62</v>
      </c>
      <c r="H19" s="4"/>
      <c r="I19" s="4"/>
      <c r="J19" s="4"/>
      <c r="K19" s="4"/>
      <c r="L19" s="4"/>
      <c r="M19" s="4"/>
    </row>
    <row r="20" spans="8:13" ht="11.25">
      <c r="H20" s="4"/>
      <c r="I20" s="4"/>
      <c r="J20" s="4"/>
      <c r="K20" s="4"/>
      <c r="L20" s="4"/>
      <c r="M20" s="4"/>
    </row>
    <row r="21" spans="4:13" ht="11.25"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4:13" ht="11.25"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4:13" ht="11.25"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4:13" ht="11.25"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4:13" ht="11.25"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4:13" ht="11.25"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4:13" ht="11.25"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4:13" ht="11.25"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4:13" ht="11.25"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4:13" ht="11.25"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4:13" ht="11.25"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4:13" ht="11.25"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4:13" ht="11.25"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4:13" ht="11.25"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4:13" ht="11.25"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4:13" ht="11.25"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4:13" ht="11.25"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4:13" ht="11.25"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4:7" ht="11.25">
      <c r="D39" s="4"/>
      <c r="E39" s="4"/>
      <c r="F39" s="4"/>
      <c r="G39" s="4"/>
    </row>
  </sheetData>
  <sheetProtection/>
  <mergeCells count="4">
    <mergeCell ref="A2:X2"/>
    <mergeCell ref="J3:M3"/>
    <mergeCell ref="N3:P3"/>
    <mergeCell ref="Q3:T3"/>
  </mergeCells>
  <printOptions horizontalCentered="1"/>
  <pageMargins left="0.31496062992125984" right="0.31496062992125984" top="1.7322834645669292" bottom="0.7480314960629921" header="0.31496062992125984" footer="0.31496062992125984"/>
  <pageSetup fitToHeight="1" fitToWidth="1" horizontalDpi="600" verticalDpi="600" orientation="landscape" paperSize="8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">
      <selection activeCell="H11" sqref="H11"/>
    </sheetView>
  </sheetViews>
  <sheetFormatPr defaultColWidth="11.421875" defaultRowHeight="12.75"/>
  <cols>
    <col min="1" max="1" width="20.57421875" style="0" customWidth="1"/>
    <col min="2" max="2" width="21.57421875" style="0" bestFit="1" customWidth="1"/>
    <col min="3" max="3" width="6.8515625" style="0" customWidth="1"/>
    <col min="4" max="4" width="10.140625" style="0" bestFit="1" customWidth="1"/>
    <col min="5" max="5" width="10.8515625" style="0" bestFit="1" customWidth="1"/>
    <col min="6" max="6" width="10.7109375" style="0" customWidth="1"/>
    <col min="7" max="7" width="10.57421875" style="0" customWidth="1"/>
  </cols>
  <sheetData>
    <row r="2" spans="1:8" ht="30" customHeight="1">
      <c r="A2" s="41" t="s">
        <v>50</v>
      </c>
      <c r="B2" s="42"/>
      <c r="C2" s="42"/>
      <c r="D2" s="42"/>
      <c r="E2" s="42"/>
      <c r="F2" s="42"/>
      <c r="G2" s="42"/>
      <c r="H2" s="43"/>
    </row>
    <row r="3" spans="1:8" ht="18" customHeight="1">
      <c r="A3" s="31" t="s">
        <v>49</v>
      </c>
      <c r="B3" s="31" t="s">
        <v>17</v>
      </c>
      <c r="C3" s="18" t="s">
        <v>13</v>
      </c>
      <c r="D3" s="18" t="s">
        <v>12</v>
      </c>
      <c r="E3" s="18" t="s">
        <v>11</v>
      </c>
      <c r="F3" s="18" t="s">
        <v>1</v>
      </c>
      <c r="G3" s="18" t="s">
        <v>22</v>
      </c>
      <c r="H3" s="18" t="s">
        <v>18</v>
      </c>
    </row>
    <row r="4" spans="1:8" ht="18" customHeight="1">
      <c r="A4" s="32" t="s">
        <v>19</v>
      </c>
      <c r="B4" s="12" t="s">
        <v>30</v>
      </c>
      <c r="C4" s="12" t="s">
        <v>5</v>
      </c>
      <c r="D4" s="12">
        <v>40900.68</v>
      </c>
      <c r="E4" s="12">
        <v>6816.78</v>
      </c>
      <c r="F4" s="13">
        <f>SUM(D4:E4)</f>
        <v>47717.46</v>
      </c>
      <c r="G4" s="13">
        <f>F4*33.18%</f>
        <v>15832.653228</v>
      </c>
      <c r="H4" s="13">
        <f>F4+G4</f>
        <v>63550.113228</v>
      </c>
    </row>
    <row r="5" spans="1:8" ht="18" customHeight="1">
      <c r="A5" s="12"/>
      <c r="B5" s="12" t="s">
        <v>53</v>
      </c>
      <c r="C5" s="12"/>
      <c r="D5" s="12">
        <f>D4*2.5%</f>
        <v>1022.517</v>
      </c>
      <c r="E5" s="12">
        <f>E4*2.5%</f>
        <v>170.4195</v>
      </c>
      <c r="F5" s="12">
        <f>F4*2.5%</f>
        <v>1192.9365</v>
      </c>
      <c r="G5" s="12">
        <f>G4*2.5%</f>
        <v>395.8163307</v>
      </c>
      <c r="H5" s="12">
        <f>H4*2.5%</f>
        <v>1588.7528307000002</v>
      </c>
    </row>
    <row r="6" spans="1:8" ht="20.25" customHeight="1">
      <c r="A6" s="22"/>
      <c r="B6" s="20" t="s">
        <v>47</v>
      </c>
      <c r="C6" s="20"/>
      <c r="D6" s="23">
        <f>SUM(D4:D5)</f>
        <v>41923.197</v>
      </c>
      <c r="E6" s="23">
        <f>SUM(E4:E5)</f>
        <v>6987.1995</v>
      </c>
      <c r="F6" s="23">
        <f>SUM(F4:F5)</f>
        <v>48910.3965</v>
      </c>
      <c r="G6" s="23">
        <f>SUM(G4:G5)</f>
        <v>16228.469558699999</v>
      </c>
      <c r="H6" s="23">
        <f>SUM(H4:H5)</f>
        <v>65138.866058700005</v>
      </c>
    </row>
    <row r="7" spans="3:8" ht="12.75">
      <c r="C7" s="4"/>
      <c r="D7" s="4"/>
      <c r="E7" s="4"/>
      <c r="F7" s="4"/>
      <c r="G7" s="4"/>
      <c r="H7" s="4"/>
    </row>
    <row r="8" spans="3:8" ht="12.75">
      <c r="C8" s="4"/>
      <c r="D8" s="4"/>
      <c r="E8" s="4"/>
      <c r="F8" s="4"/>
      <c r="G8" s="4"/>
      <c r="H8" s="4"/>
    </row>
    <row r="9" spans="3:8" ht="12.75">
      <c r="C9" s="4"/>
      <c r="D9" s="4"/>
      <c r="E9" s="4"/>
      <c r="F9" s="4"/>
      <c r="G9" s="4"/>
      <c r="H9" s="4"/>
    </row>
    <row r="10" spans="3:8" ht="12.75">
      <c r="C10" s="8"/>
      <c r="D10" s="8"/>
      <c r="E10" s="8"/>
      <c r="F10" s="8"/>
      <c r="G10" s="8"/>
      <c r="H10" s="8"/>
    </row>
    <row r="11" spans="3:8" ht="12.75">
      <c r="C11" s="8"/>
      <c r="D11" s="8"/>
      <c r="E11" s="8"/>
      <c r="F11" s="8"/>
      <c r="G11" s="8"/>
      <c r="H11" s="8"/>
    </row>
    <row r="12" spans="3:8" ht="12.75">
      <c r="C12" s="8"/>
      <c r="D12" s="8"/>
      <c r="E12" s="8"/>
      <c r="F12" s="8"/>
      <c r="G12" s="8"/>
      <c r="H12" s="8"/>
    </row>
    <row r="13" spans="3:8" ht="12.75">
      <c r="C13" s="8"/>
      <c r="D13" s="8"/>
      <c r="E13" s="8"/>
      <c r="F13" s="8"/>
      <c r="G13" s="8"/>
      <c r="H13" s="8"/>
    </row>
    <row r="14" spans="3:8" ht="12.75">
      <c r="C14" s="9"/>
      <c r="D14" s="9"/>
      <c r="E14" s="9"/>
      <c r="F14" s="9"/>
      <c r="G14" s="9"/>
      <c r="H14" s="9"/>
    </row>
    <row r="15" spans="3:8" ht="12.75">
      <c r="C15" s="9"/>
      <c r="D15" s="9"/>
      <c r="E15" s="9"/>
      <c r="F15" s="9"/>
      <c r="G15" s="9"/>
      <c r="H15" s="9"/>
    </row>
    <row r="16" spans="3:8" ht="12.75">
      <c r="C16" s="9"/>
      <c r="D16" s="9"/>
      <c r="E16" s="9"/>
      <c r="F16" s="9"/>
      <c r="G16" s="9"/>
      <c r="H16" s="9"/>
    </row>
    <row r="17" spans="3:8" ht="12.75">
      <c r="C17" s="9"/>
      <c r="D17" s="9"/>
      <c r="E17" s="9"/>
      <c r="F17" s="9"/>
      <c r="G17" s="9"/>
      <c r="H17" s="9"/>
    </row>
    <row r="18" spans="3:8" ht="12.75">
      <c r="C18" s="9"/>
      <c r="D18" s="9"/>
      <c r="E18" s="9"/>
      <c r="F18" s="9"/>
      <c r="G18" s="9"/>
      <c r="H18" s="9"/>
    </row>
    <row r="19" spans="3:8" ht="12.75">
      <c r="C19" s="9"/>
      <c r="D19" s="9"/>
      <c r="E19" s="9"/>
      <c r="F19" s="9"/>
      <c r="G19" s="9"/>
      <c r="H19" s="9"/>
    </row>
    <row r="20" spans="3:8" ht="12.75">
      <c r="C20" s="9"/>
      <c r="D20" s="9"/>
      <c r="E20" s="9"/>
      <c r="F20" s="9"/>
      <c r="G20" s="9"/>
      <c r="H20" s="9"/>
    </row>
  </sheetData>
  <sheetProtection/>
  <mergeCells count="1">
    <mergeCell ref="A2:H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69"/>
  <sheetViews>
    <sheetView tabSelected="1" zoomScalePageLayoutView="0" workbookViewId="0" topLeftCell="A1">
      <selection activeCell="A1" sqref="A1:L17"/>
    </sheetView>
  </sheetViews>
  <sheetFormatPr defaultColWidth="11.421875" defaultRowHeight="12.75"/>
  <cols>
    <col min="1" max="1" width="36.8515625" style="4" bestFit="1" customWidth="1"/>
    <col min="2" max="2" width="8.28125" style="4" bestFit="1" customWidth="1"/>
    <col min="3" max="5" width="10.140625" style="4" bestFit="1" customWidth="1"/>
    <col min="6" max="8" width="9.00390625" style="4" bestFit="1" customWidth="1"/>
    <col min="9" max="9" width="11.7109375" style="4" customWidth="1"/>
    <col min="10" max="10" width="10.421875" style="4" customWidth="1"/>
    <col min="11" max="11" width="10.421875" style="4" bestFit="1" customWidth="1"/>
    <col min="12" max="12" width="10.7109375" style="4" customWidth="1"/>
    <col min="13" max="13" width="11.421875" style="4" customWidth="1"/>
    <col min="14" max="14" width="16.28125" style="4" customWidth="1"/>
    <col min="15" max="16384" width="11.421875" style="4" customWidth="1"/>
  </cols>
  <sheetData>
    <row r="2" spans="1:12" ht="32.25" customHeight="1">
      <c r="A2" s="45" t="s">
        <v>51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12" ht="23.25" customHeight="1">
      <c r="A3" s="17" t="s">
        <v>17</v>
      </c>
      <c r="B3" s="17" t="s">
        <v>13</v>
      </c>
      <c r="C3" s="17" t="s">
        <v>12</v>
      </c>
      <c r="D3" s="17" t="s">
        <v>0</v>
      </c>
      <c r="E3" s="17" t="s">
        <v>2</v>
      </c>
      <c r="F3" s="44" t="s">
        <v>11</v>
      </c>
      <c r="G3" s="44"/>
      <c r="H3" s="44"/>
      <c r="I3" s="17" t="s">
        <v>31</v>
      </c>
      <c r="J3" s="17" t="s">
        <v>1</v>
      </c>
      <c r="K3" s="17" t="s">
        <v>22</v>
      </c>
      <c r="L3" s="17" t="s">
        <v>18</v>
      </c>
    </row>
    <row r="4" spans="1:12" ht="24" customHeight="1">
      <c r="A4" s="12" t="s">
        <v>16</v>
      </c>
      <c r="B4" s="12"/>
      <c r="C4" s="12"/>
      <c r="D4" s="12"/>
      <c r="E4" s="12"/>
      <c r="F4" s="12" t="s">
        <v>7</v>
      </c>
      <c r="G4" s="12" t="s">
        <v>8</v>
      </c>
      <c r="H4" s="12" t="s">
        <v>9</v>
      </c>
      <c r="I4" s="12"/>
      <c r="J4" s="12"/>
      <c r="K4" s="12"/>
      <c r="L4" s="12"/>
    </row>
    <row r="5" spans="1:12" ht="19.5" customHeight="1">
      <c r="A5" s="12" t="s">
        <v>54</v>
      </c>
      <c r="B5" s="12" t="s">
        <v>4</v>
      </c>
      <c r="C5" s="12">
        <v>4222.85</v>
      </c>
      <c r="D5" s="12">
        <v>2315.55</v>
      </c>
      <c r="E5" s="12">
        <v>2776.5</v>
      </c>
      <c r="F5" s="12">
        <v>729.96</v>
      </c>
      <c r="G5" s="12">
        <v>463.11</v>
      </c>
      <c r="H5" s="12">
        <v>553.3</v>
      </c>
      <c r="I5" s="12">
        <v>430.33</v>
      </c>
      <c r="J5" s="13">
        <f>SUM(C5:I5)</f>
        <v>11491.6</v>
      </c>
      <c r="K5" s="13">
        <f>J5*32.13%</f>
        <v>3692.2510800000005</v>
      </c>
      <c r="L5" s="13">
        <f>SUM(J5:K5)</f>
        <v>15183.85108</v>
      </c>
    </row>
    <row r="6" spans="1:12" ht="19.5" customHeight="1">
      <c r="A6" s="12" t="s">
        <v>57</v>
      </c>
      <c r="B6" s="12" t="s">
        <v>3</v>
      </c>
      <c r="C6" s="12">
        <v>5624.25</v>
      </c>
      <c r="D6" s="12">
        <v>2990.2</v>
      </c>
      <c r="E6" s="12">
        <v>3351.45</v>
      </c>
      <c r="F6" s="12">
        <v>820.37</v>
      </c>
      <c r="G6" s="12">
        <v>598.04</v>
      </c>
      <c r="H6" s="12">
        <v>670.29</v>
      </c>
      <c r="I6" s="12">
        <v>548.26</v>
      </c>
      <c r="J6" s="13">
        <f>SUM(C6:I6)</f>
        <v>14602.860000000002</v>
      </c>
      <c r="K6" s="13">
        <f>J6*32.13%</f>
        <v>4691.898918000001</v>
      </c>
      <c r="L6" s="13">
        <f>SUM(J6:K6)</f>
        <v>19294.758918000003</v>
      </c>
    </row>
    <row r="7" spans="1:12" ht="19.5" customHeight="1">
      <c r="A7" s="12" t="s">
        <v>57</v>
      </c>
      <c r="B7" s="12" t="s">
        <v>3</v>
      </c>
      <c r="C7" s="12">
        <v>5624.25</v>
      </c>
      <c r="D7" s="12">
        <v>2990.2</v>
      </c>
      <c r="E7" s="12">
        <v>3351.45</v>
      </c>
      <c r="F7" s="12">
        <v>820.37</v>
      </c>
      <c r="G7" s="12">
        <v>598.04</v>
      </c>
      <c r="H7" s="12">
        <v>670.29</v>
      </c>
      <c r="I7" s="12">
        <v>548.26</v>
      </c>
      <c r="J7" s="13">
        <f>SUM(C7:I7)</f>
        <v>14602.860000000002</v>
      </c>
      <c r="K7" s="13">
        <f>J7*32.13%</f>
        <v>4691.898918000001</v>
      </c>
      <c r="L7" s="13">
        <f>SUM(J7:K7)</f>
        <v>19294.758918000003</v>
      </c>
    </row>
    <row r="8" spans="1:12" ht="19.5" customHeight="1">
      <c r="A8" s="12" t="s">
        <v>59</v>
      </c>
      <c r="B8" s="12" t="s">
        <v>4</v>
      </c>
      <c r="C8" s="12">
        <v>5067.42</v>
      </c>
      <c r="D8" s="12">
        <v>2765.22</v>
      </c>
      <c r="E8" s="12">
        <v>3319.8</v>
      </c>
      <c r="F8" s="12">
        <v>729.96</v>
      </c>
      <c r="G8" s="12">
        <v>515.77</v>
      </c>
      <c r="H8" s="12">
        <v>553.3</v>
      </c>
      <c r="I8" s="12">
        <v>430.33</v>
      </c>
      <c r="J8" s="13">
        <f>SUM(C8:I8)</f>
        <v>13381.799999999997</v>
      </c>
      <c r="K8" s="13">
        <f>J8*32.13%</f>
        <v>4299.57234</v>
      </c>
      <c r="L8" s="13">
        <f>SUM(J8:K8)</f>
        <v>17681.372339999998</v>
      </c>
    </row>
    <row r="9" spans="1:12" ht="21.75" customHeight="1">
      <c r="A9" s="19" t="s">
        <v>47</v>
      </c>
      <c r="B9" s="19"/>
      <c r="C9" s="19">
        <f aca="true" t="shared" si="0" ref="C9:L9">SUM(C5:C8)</f>
        <v>20538.77</v>
      </c>
      <c r="D9" s="19">
        <f t="shared" si="0"/>
        <v>11061.17</v>
      </c>
      <c r="E9" s="19">
        <f t="shared" si="0"/>
        <v>12799.2</v>
      </c>
      <c r="F9" s="19">
        <f t="shared" si="0"/>
        <v>3100.66</v>
      </c>
      <c r="G9" s="19">
        <f t="shared" si="0"/>
        <v>2174.96</v>
      </c>
      <c r="H9" s="19">
        <f t="shared" si="0"/>
        <v>2447.18</v>
      </c>
      <c r="I9" s="19">
        <f t="shared" si="0"/>
        <v>1957.1799999999998</v>
      </c>
      <c r="J9" s="19">
        <f t="shared" si="0"/>
        <v>54079.12</v>
      </c>
      <c r="K9" s="19">
        <f t="shared" si="0"/>
        <v>17375.621256000002</v>
      </c>
      <c r="L9" s="19">
        <f t="shared" si="0"/>
        <v>71454.74125600001</v>
      </c>
    </row>
    <row r="10" spans="1:12" ht="21" customHeight="1">
      <c r="A10" s="12" t="s">
        <v>52</v>
      </c>
      <c r="B10" s="12"/>
      <c r="C10" s="12">
        <f>C9*2.5%</f>
        <v>513.46925</v>
      </c>
      <c r="D10" s="12">
        <f aca="true" t="shared" si="1" ref="D10:L10">D9*2.5%</f>
        <v>276.52925</v>
      </c>
      <c r="E10" s="12">
        <f t="shared" si="1"/>
        <v>319.98</v>
      </c>
      <c r="F10" s="12">
        <f t="shared" si="1"/>
        <v>77.51650000000001</v>
      </c>
      <c r="G10" s="12">
        <f t="shared" si="1"/>
        <v>54.374</v>
      </c>
      <c r="H10" s="12">
        <f t="shared" si="1"/>
        <v>61.1795</v>
      </c>
      <c r="I10" s="12">
        <f t="shared" si="1"/>
        <v>48.9295</v>
      </c>
      <c r="J10" s="12">
        <f t="shared" si="1"/>
        <v>1351.978</v>
      </c>
      <c r="K10" s="12">
        <f t="shared" si="1"/>
        <v>434.3905314000001</v>
      </c>
      <c r="L10" s="12">
        <f t="shared" si="1"/>
        <v>1786.3685314000004</v>
      </c>
    </row>
    <row r="11" spans="1:12" ht="21" customHeight="1">
      <c r="A11" s="21" t="s">
        <v>47</v>
      </c>
      <c r="B11" s="21"/>
      <c r="C11" s="21">
        <f>SUM(C9:C10)</f>
        <v>21052.23925</v>
      </c>
      <c r="D11" s="21">
        <f aca="true" t="shared" si="2" ref="D11:L11">SUM(D9:D10)</f>
        <v>11337.69925</v>
      </c>
      <c r="E11" s="21">
        <f t="shared" si="2"/>
        <v>13119.18</v>
      </c>
      <c r="F11" s="21">
        <f t="shared" si="2"/>
        <v>3178.1765</v>
      </c>
      <c r="G11" s="21">
        <f t="shared" si="2"/>
        <v>2229.334</v>
      </c>
      <c r="H11" s="21">
        <f t="shared" si="2"/>
        <v>2508.3595</v>
      </c>
      <c r="I11" s="21">
        <f t="shared" si="2"/>
        <v>2006.1094999999998</v>
      </c>
      <c r="J11" s="21">
        <f t="shared" si="2"/>
        <v>55431.098000000005</v>
      </c>
      <c r="K11" s="21">
        <f t="shared" si="2"/>
        <v>17810.011787400003</v>
      </c>
      <c r="L11" s="21">
        <f t="shared" si="2"/>
        <v>73241.10978740001</v>
      </c>
    </row>
    <row r="12" spans="1:12" ht="14.2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ht="14.2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4.2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4.2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8:12" ht="14.25" customHeight="1">
      <c r="H16" s="15"/>
      <c r="I16" s="15"/>
      <c r="J16" s="15"/>
      <c r="K16" s="15"/>
      <c r="L16" s="15"/>
    </row>
    <row r="17" spans="8:12" ht="14.25" customHeight="1">
      <c r="H17" s="15"/>
      <c r="I17" s="15"/>
      <c r="J17" s="15"/>
      <c r="K17" s="15"/>
      <c r="L17" s="15"/>
    </row>
    <row r="18" spans="8:12" ht="14.25" customHeight="1">
      <c r="H18" s="15"/>
      <c r="I18" s="15"/>
      <c r="J18" s="15"/>
      <c r="K18" s="15"/>
      <c r="L18" s="15"/>
    </row>
    <row r="19" spans="8:12" ht="14.25" customHeight="1">
      <c r="H19" s="15"/>
      <c r="I19" s="15"/>
      <c r="J19" s="15"/>
      <c r="K19" s="15"/>
      <c r="L19" s="15"/>
    </row>
    <row r="20" spans="8:12" ht="14.25" customHeight="1">
      <c r="H20" s="15"/>
      <c r="I20" s="15"/>
      <c r="J20" s="15"/>
      <c r="K20" s="15"/>
      <c r="L20" s="15"/>
    </row>
    <row r="21" spans="8:12" ht="14.25" customHeight="1">
      <c r="H21" s="15"/>
      <c r="I21" s="15"/>
      <c r="J21" s="15"/>
      <c r="K21" s="15"/>
      <c r="L21" s="15"/>
    </row>
    <row r="22" spans="8:12" ht="14.25" customHeight="1">
      <c r="H22" s="15"/>
      <c r="I22" s="15"/>
      <c r="J22" s="15"/>
      <c r="K22" s="15"/>
      <c r="L22" s="15"/>
    </row>
    <row r="23" spans="8:12" ht="14.25" customHeight="1">
      <c r="H23" s="15"/>
      <c r="I23" s="15"/>
      <c r="J23" s="15"/>
      <c r="K23" s="15"/>
      <c r="L23" s="15"/>
    </row>
    <row r="24" spans="8:12" ht="14.25" customHeight="1">
      <c r="H24" s="15"/>
      <c r="I24" s="15"/>
      <c r="J24" s="15"/>
      <c r="K24" s="15"/>
      <c r="L24" s="15"/>
    </row>
    <row r="25" spans="8:12" ht="14.25" customHeight="1">
      <c r="H25" s="15"/>
      <c r="I25" s="15"/>
      <c r="J25" s="15"/>
      <c r="K25" s="15"/>
      <c r="L25" s="15"/>
    </row>
    <row r="26" spans="8:12" ht="14.25" customHeight="1">
      <c r="H26" s="15"/>
      <c r="I26" s="15"/>
      <c r="J26" s="15"/>
      <c r="K26" s="15"/>
      <c r="L26" s="15"/>
    </row>
    <row r="27" spans="8:12" ht="14.25" customHeight="1">
      <c r="H27" s="15"/>
      <c r="I27" s="15"/>
      <c r="J27" s="15"/>
      <c r="K27" s="15"/>
      <c r="L27" s="15"/>
    </row>
    <row r="28" spans="8:12" ht="14.25" customHeight="1">
      <c r="H28" s="15"/>
      <c r="I28" s="15"/>
      <c r="J28" s="15"/>
      <c r="K28" s="15"/>
      <c r="L28" s="15"/>
    </row>
    <row r="29" spans="8:12" ht="14.25" customHeight="1">
      <c r="H29" s="15"/>
      <c r="I29" s="15"/>
      <c r="J29" s="15"/>
      <c r="K29" s="15"/>
      <c r="L29" s="15"/>
    </row>
    <row r="30" spans="1:12" ht="14.25" customHeight="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 ht="14.2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4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4.25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4.25" customHeigh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4.25" customHeight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4.25" customHeigh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4.25" customHeigh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4.2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4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4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4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4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4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6" ht="14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N44" s="4" t="s">
        <v>37</v>
      </c>
      <c r="P44" s="4" t="s">
        <v>43</v>
      </c>
    </row>
    <row r="45" spans="14:18" ht="11.25">
      <c r="N45" s="4" t="s">
        <v>7</v>
      </c>
      <c r="O45" s="4">
        <v>1050.06</v>
      </c>
      <c r="P45" s="4">
        <f>O45*14</f>
        <v>14700.84</v>
      </c>
      <c r="Q45" s="4">
        <f>O45/30*20</f>
        <v>700.04</v>
      </c>
      <c r="R45" s="16">
        <f>P45+Q45</f>
        <v>15400.880000000001</v>
      </c>
    </row>
    <row r="46" spans="3:18" ht="11.25">
      <c r="C46" s="4">
        <v>1050.06</v>
      </c>
      <c r="D46" s="4">
        <f>C46/30*110</f>
        <v>3850.2199999999993</v>
      </c>
      <c r="E46" s="4">
        <f>D46*3</f>
        <v>11550.659999999998</v>
      </c>
      <c r="N46" s="4" t="s">
        <v>0</v>
      </c>
      <c r="O46" s="4">
        <v>556.28</v>
      </c>
      <c r="P46" s="4">
        <f>O46*14</f>
        <v>7787.92</v>
      </c>
      <c r="Q46" s="4">
        <f>O46/30*20</f>
        <v>370.8533333333333</v>
      </c>
      <c r="R46" s="16">
        <f>P46+Q46</f>
        <v>8158.7733333333335</v>
      </c>
    </row>
    <row r="47" spans="3:18" ht="11.25">
      <c r="C47" s="4">
        <v>556.28</v>
      </c>
      <c r="D47" s="4">
        <f>C47/30*110</f>
        <v>2039.6933333333332</v>
      </c>
      <c r="E47" s="4">
        <f>D47*3</f>
        <v>6119.08</v>
      </c>
      <c r="H47" s="4">
        <f>C47/180*110</f>
        <v>339.94888888888886</v>
      </c>
      <c r="N47" s="4" t="s">
        <v>38</v>
      </c>
      <c r="O47" s="4">
        <v>625.65</v>
      </c>
      <c r="P47" s="4">
        <f>O47*14</f>
        <v>8759.1</v>
      </c>
      <c r="Q47" s="4">
        <f>O47/30*20</f>
        <v>417.1</v>
      </c>
      <c r="R47" s="16">
        <f>P47+Q47</f>
        <v>9176.2</v>
      </c>
    </row>
    <row r="48" spans="3:8" ht="11.25">
      <c r="C48" s="4">
        <v>625.65</v>
      </c>
      <c r="D48" s="4">
        <f>C48/30*110</f>
        <v>2294.05</v>
      </c>
      <c r="E48" s="4">
        <f>D48*3</f>
        <v>6882.150000000001</v>
      </c>
      <c r="H48" s="4">
        <f>C48/180*110</f>
        <v>382.34166666666664</v>
      </c>
    </row>
    <row r="50" spans="3:4" ht="11.25">
      <c r="C50" s="4">
        <v>788.42</v>
      </c>
      <c r="D50" s="4">
        <f>C50*9</f>
        <v>7095.78</v>
      </c>
    </row>
    <row r="51" spans="3:15" ht="11.25">
      <c r="C51" s="4">
        <v>432.32</v>
      </c>
      <c r="D51" s="4">
        <f>C51*9</f>
        <v>3890.88</v>
      </c>
      <c r="N51" s="4" t="s">
        <v>39</v>
      </c>
      <c r="O51" s="4">
        <f>O50*4</f>
        <v>0</v>
      </c>
    </row>
    <row r="52" spans="3:4" ht="11.25">
      <c r="C52" s="4">
        <v>516.44</v>
      </c>
      <c r="D52" s="4">
        <f>C52*9</f>
        <v>4647.960000000001</v>
      </c>
    </row>
    <row r="53" spans="9:14" ht="11.25">
      <c r="I53" s="4" t="s">
        <v>34</v>
      </c>
      <c r="K53" s="4" t="s">
        <v>35</v>
      </c>
      <c r="N53" s="4" t="s">
        <v>44</v>
      </c>
    </row>
    <row r="54" spans="2:19" ht="11.25">
      <c r="B54" s="4" t="s">
        <v>32</v>
      </c>
      <c r="C54" s="4">
        <v>765.83</v>
      </c>
      <c r="D54" s="4">
        <f>C54/180*270</f>
        <v>1148.745</v>
      </c>
      <c r="I54" s="4">
        <v>1050.06</v>
      </c>
      <c r="K54" s="4">
        <v>788.42</v>
      </c>
      <c r="N54" s="4" t="s">
        <v>40</v>
      </c>
      <c r="O54" s="4">
        <v>765.83</v>
      </c>
      <c r="P54" s="4">
        <f>O54/180</f>
        <v>4.254611111111111</v>
      </c>
      <c r="Q54" s="4">
        <f>P54*110</f>
        <v>468.0072222222222</v>
      </c>
      <c r="S54" s="16">
        <f>Q54+Q64</f>
        <v>1106.1988888888889</v>
      </c>
    </row>
    <row r="55" spans="2:19" ht="11.25">
      <c r="B55" s="4" t="s">
        <v>33</v>
      </c>
      <c r="C55" s="4">
        <v>681.43</v>
      </c>
      <c r="D55" s="4">
        <f>C55/180*270</f>
        <v>1022.1449999999999</v>
      </c>
      <c r="I55" s="4">
        <v>556.28</v>
      </c>
      <c r="K55" s="4">
        <v>432.32</v>
      </c>
      <c r="N55" s="4" t="s">
        <v>41</v>
      </c>
      <c r="O55" s="4">
        <v>556.28</v>
      </c>
      <c r="P55" s="4">
        <f>O55/180</f>
        <v>3.090444444444444</v>
      </c>
      <c r="Q55" s="4">
        <f>P55*110</f>
        <v>339.94888888888886</v>
      </c>
      <c r="S55" s="16">
        <f>Q55+Q65</f>
        <v>803.5155555555555</v>
      </c>
    </row>
    <row r="56" spans="9:19" ht="11.25">
      <c r="I56" s="4">
        <v>625.65</v>
      </c>
      <c r="K56" s="4">
        <v>516.44</v>
      </c>
      <c r="N56" s="4" t="s">
        <v>42</v>
      </c>
      <c r="O56" s="4">
        <v>625.65</v>
      </c>
      <c r="P56" s="4">
        <f>O56/180</f>
        <v>3.475833333333333</v>
      </c>
      <c r="Q56" s="4">
        <f>P56*110</f>
        <v>382.34166666666664</v>
      </c>
      <c r="S56" s="16">
        <f>Q56+Q66</f>
        <v>903.7166666666667</v>
      </c>
    </row>
    <row r="57" spans="3:15" ht="11.25">
      <c r="C57" s="4">
        <v>765.83</v>
      </c>
      <c r="D57" s="4">
        <f>C57/180*110</f>
        <v>468.0072222222222</v>
      </c>
      <c r="I57" s="4">
        <v>324.63</v>
      </c>
      <c r="K57" s="4">
        <v>681.43</v>
      </c>
      <c r="O57" s="4">
        <f>SUM(O54:O56)</f>
        <v>1947.7600000000002</v>
      </c>
    </row>
    <row r="58" spans="3:15" ht="11.25">
      <c r="C58" s="4">
        <v>681.43</v>
      </c>
      <c r="I58" s="4">
        <f>SUM(I54:I57)</f>
        <v>2556.62</v>
      </c>
      <c r="K58" s="4">
        <f>SUM(K54:K57)</f>
        <v>2418.61</v>
      </c>
      <c r="O58" s="4">
        <f>O57/6</f>
        <v>324.6266666666667</v>
      </c>
    </row>
    <row r="59" spans="9:17" ht="11.25">
      <c r="I59" s="4">
        <f>I58/30</f>
        <v>85.22066666666666</v>
      </c>
      <c r="K59" s="4">
        <f>K58/30</f>
        <v>80.62033333333333</v>
      </c>
      <c r="O59" s="4">
        <f>O58/30</f>
        <v>10.820888888888891</v>
      </c>
      <c r="P59" s="4">
        <f>O59*110</f>
        <v>1190.297777777778</v>
      </c>
      <c r="Q59" s="4">
        <f>P59*3</f>
        <v>3570.8933333333343</v>
      </c>
    </row>
    <row r="60" spans="9:11" ht="11.25">
      <c r="I60" s="4">
        <f>I59*4</f>
        <v>340.88266666666664</v>
      </c>
      <c r="K60" s="4">
        <f>K59*4</f>
        <v>322.48133333333334</v>
      </c>
    </row>
    <row r="61" spans="3:16" ht="11.25">
      <c r="C61" s="4">
        <v>556.28</v>
      </c>
      <c r="D61" s="4">
        <f>C61/180*270</f>
        <v>834.42</v>
      </c>
      <c r="I61" s="4">
        <f>I60*3</f>
        <v>1022.6479999999999</v>
      </c>
      <c r="O61" s="4">
        <v>10.82</v>
      </c>
      <c r="P61" s="4">
        <f>O61*150</f>
        <v>1623</v>
      </c>
    </row>
    <row r="63" ht="11.25">
      <c r="G63" s="4" t="s">
        <v>36</v>
      </c>
    </row>
    <row r="64" spans="3:17" ht="11.25">
      <c r="C64" s="4">
        <v>432.32</v>
      </c>
      <c r="D64" s="4">
        <f>C64/180*270</f>
        <v>648.48</v>
      </c>
      <c r="G64" s="4">
        <v>765.83</v>
      </c>
      <c r="N64" s="4" t="s">
        <v>45</v>
      </c>
      <c r="O64" s="4">
        <v>765.83</v>
      </c>
      <c r="P64" s="4">
        <f>O64/180</f>
        <v>4.254611111111111</v>
      </c>
      <c r="Q64" s="4">
        <f>P64*150</f>
        <v>638.1916666666667</v>
      </c>
    </row>
    <row r="65" spans="3:17" ht="11.25">
      <c r="C65" s="4">
        <v>516.44</v>
      </c>
      <c r="D65" s="4">
        <f>C65/180*270</f>
        <v>774.6600000000001</v>
      </c>
      <c r="G65" s="4">
        <v>556.28</v>
      </c>
      <c r="O65" s="4">
        <v>556.28</v>
      </c>
      <c r="P65" s="4">
        <f>O65/180</f>
        <v>3.090444444444444</v>
      </c>
      <c r="Q65" s="4">
        <f>P65*150</f>
        <v>463.5666666666666</v>
      </c>
    </row>
    <row r="66" spans="7:17" ht="11.25">
      <c r="G66" s="4">
        <v>625.65</v>
      </c>
      <c r="O66" s="4">
        <v>625.65</v>
      </c>
      <c r="P66" s="4">
        <f>O66/180</f>
        <v>3.475833333333333</v>
      </c>
      <c r="Q66" s="4">
        <f>P66*150</f>
        <v>521.375</v>
      </c>
    </row>
    <row r="67" ht="11.25">
      <c r="G67" s="4">
        <f>SUM(G64:G66)</f>
        <v>1947.7600000000002</v>
      </c>
    </row>
    <row r="68" ht="11.25">
      <c r="G68" s="4">
        <f>G67/6</f>
        <v>324.6266666666667</v>
      </c>
    </row>
    <row r="69" ht="11.25">
      <c r="G69" s="4">
        <f>SUM(G68)</f>
        <v>324.6266666666667</v>
      </c>
    </row>
  </sheetData>
  <sheetProtection/>
  <mergeCells count="2">
    <mergeCell ref="F3:H3"/>
    <mergeCell ref="A2:L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Sine</dc:creator>
  <cp:keywords/>
  <dc:description/>
  <cp:lastModifiedBy>urb_josemaria</cp:lastModifiedBy>
  <cp:lastPrinted>2024-06-17T08:14:14Z</cp:lastPrinted>
  <dcterms:created xsi:type="dcterms:W3CDTF">2009-02-03T09:01:07Z</dcterms:created>
  <dcterms:modified xsi:type="dcterms:W3CDTF">2024-06-17T08:16:46Z</dcterms:modified>
  <cp:category/>
  <cp:version/>
  <cp:contentType/>
  <cp:contentStatus/>
</cp:coreProperties>
</file>